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455"/>
  </bookViews>
  <sheets>
    <sheet name="16.10.2024" sheetId="1" r:id="rId1"/>
    <sheet name="РОО" sheetId="2" r:id="rId2"/>
  </sheets>
  <externalReferences>
    <externalReference r:id="rId3"/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G8" i="1" l="1"/>
  <c r="K8" i="1" l="1"/>
  <c r="I8" i="1"/>
  <c r="H8" i="1"/>
  <c r="P9" i="2" l="1"/>
  <c r="AD11" i="2" l="1"/>
  <c r="V11" i="2"/>
  <c r="U11" i="2"/>
  <c r="T11" i="2"/>
  <c r="R11" i="2"/>
  <c r="Q11" i="2"/>
  <c r="AC9" i="2"/>
  <c r="AB9" i="2"/>
  <c r="H9" i="2"/>
  <c r="J9" i="2" s="1"/>
  <c r="D9" i="2"/>
  <c r="F9" i="2" s="1"/>
  <c r="O11" i="2"/>
  <c r="S11" i="2"/>
  <c r="P11" i="2"/>
  <c r="N11" i="2"/>
  <c r="G9" i="2" l="1"/>
  <c r="I9" i="2"/>
  <c r="K9" i="2"/>
  <c r="M9" i="2" s="1"/>
  <c r="E9" i="2"/>
  <c r="L9" i="2"/>
  <c r="L11" i="2" s="1"/>
  <c r="D11" i="2"/>
  <c r="H11" i="2"/>
  <c r="U9" i="1"/>
  <c r="T9" i="1"/>
  <c r="S9" i="1"/>
  <c r="Q9" i="1"/>
  <c r="P9" i="1"/>
  <c r="N9" i="1"/>
  <c r="O8" i="1"/>
  <c r="M8" i="1"/>
  <c r="C8" i="1"/>
  <c r="E8" i="1" s="1"/>
  <c r="R9" i="1" l="1"/>
  <c r="F8" i="1"/>
  <c r="Z9" i="2"/>
  <c r="W9" i="2"/>
  <c r="X9" i="2" s="1"/>
  <c r="AA9" i="2"/>
  <c r="K11" i="2"/>
  <c r="I11" i="2"/>
  <c r="G11" i="2"/>
  <c r="F11" i="2"/>
  <c r="E11" i="2"/>
  <c r="J11" i="2"/>
  <c r="M9" i="1"/>
  <c r="J8" i="1"/>
  <c r="O9" i="1"/>
  <c r="C9" i="1"/>
  <c r="D8" i="1"/>
  <c r="W8" i="1"/>
  <c r="L8" i="1" l="1"/>
  <c r="V8" i="1" s="1"/>
  <c r="AD9" i="2"/>
  <c r="AE9" i="2" s="1"/>
  <c r="M11" i="2"/>
  <c r="W11" i="2" s="1"/>
  <c r="D9" i="1"/>
  <c r="F9" i="1"/>
  <c r="E9" i="1"/>
  <c r="X8" i="1" l="1"/>
  <c r="Y8" i="1" s="1"/>
  <c r="X9" i="1" l="1"/>
  <c r="K9" i="1" l="1"/>
  <c r="G9" i="1"/>
  <c r="J9" i="1"/>
  <c r="I9" i="1"/>
  <c r="L9" i="1" l="1"/>
  <c r="V9" i="1" s="1"/>
</calcChain>
</file>

<file path=xl/sharedStrings.xml><?xml version="1.0" encoding="utf-8"?>
<sst xmlns="http://schemas.openxmlformats.org/spreadsheetml/2006/main" count="49" uniqueCount="31">
  <si>
    <t>№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</si>
  <si>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</si>
  <si>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</si>
  <si>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</si>
  <si>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</si>
  <si>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</si>
  <si>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 xml:space="preserve">Общие затраты школ  за год </t>
  </si>
  <si>
    <t>1 квартал</t>
  </si>
  <si>
    <t xml:space="preserve">2 квартал </t>
  </si>
  <si>
    <t>3 квартал</t>
  </si>
  <si>
    <t xml:space="preserve">4 квартал </t>
  </si>
  <si>
    <t>в месяц  МБ+РБ</t>
  </si>
  <si>
    <t xml:space="preserve">з/пл  </t>
  </si>
  <si>
    <t>налоги</t>
  </si>
  <si>
    <t>Коомунальные расходы</t>
  </si>
  <si>
    <t>ГСМ /144</t>
  </si>
  <si>
    <t>111  год</t>
  </si>
  <si>
    <t>отопление за отопительный сезон</t>
  </si>
  <si>
    <t>эл/энергия год</t>
  </si>
  <si>
    <t>услуги связи год/152</t>
  </si>
  <si>
    <t>выкачка септика</t>
  </si>
  <si>
    <t>вода</t>
  </si>
  <si>
    <t>КГУ ОСШ  с.Конысбай</t>
  </si>
  <si>
    <t xml:space="preserve">ГУ Отдел образования </t>
  </si>
  <si>
    <t>ИТОГО:</t>
  </si>
  <si>
    <t>тыс.т.</t>
  </si>
  <si>
    <t>Руководитель</t>
  </si>
  <si>
    <t>Кенжеболатова Д.Ш.</t>
  </si>
  <si>
    <t xml:space="preserve">Информация по открытым бюджетам по  Отделу образования   за 2024 год </t>
  </si>
  <si>
    <t xml:space="preserve">Сводная информация  по школам по открытым бюджетам  за 2024 год </t>
  </si>
  <si>
    <t xml:space="preserve">ГСМ /144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</si>
</sst>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[$-419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170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9" fillId="2" borderId="6" xfId="1" applyFont="1" applyFill="1" applyBorder="1" applyAlignment="1">
      <alignment horizontal="center" vertical="center" wrapText="1"/>
    </xf>
    <xf numFmtId="0" fontId="10" fillId="2" borderId="10" xfId="0" applyFont="1" applyFill="1" applyBorder="1"/>
    <xf numFmtId="2" fontId="11" fillId="2" borderId="6" xfId="1" applyNumberFormat="1" applyFont="1" applyFill="1" applyBorder="1" applyAlignment="1">
      <alignment vertical="top" wrapText="1"/>
    </xf>
    <xf numFmtId="164" fontId="11" fillId="2" borderId="6" xfId="1" applyNumberFormat="1" applyFont="1" applyFill="1" applyBorder="1" applyAlignment="1">
      <alignment vertical="top" wrapText="1"/>
    </xf>
    <xf numFmtId="3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3" fontId="4" fillId="2" borderId="6" xfId="0" applyNumberFormat="1" applyFont="1" applyFill="1" applyBorder="1" applyAlignment="1">
      <alignment horizontal="center" vertical="center" wrapText="1"/>
    </xf>
    <xf numFmtId="164" fontId="0" fillId="2" borderId="6" xfId="0" applyNumberFormat="1" applyFill="1" applyBorder="1"/>
    <xf numFmtId="0" fontId="0" fillId="2" borderId="0" xfId="0" applyFill="1"/>
    <xf numFmtId="4" fontId="0" fillId="2" borderId="0" xfId="0" applyNumberFormat="1" applyFill="1"/>
    <xf numFmtId="165" fontId="11" fillId="2" borderId="12" xfId="1" applyFont="1" applyFill="1" applyBorder="1" applyAlignment="1">
      <alignment vertical="top" wrapText="1"/>
    </xf>
    <xf numFmtId="164" fontId="13" fillId="2" borderId="6" xfId="1" applyNumberFormat="1" applyFont="1" applyFill="1" applyBorder="1" applyAlignment="1"/>
    <xf numFmtId="0" fontId="14" fillId="2" borderId="0" xfId="0" applyFont="1" applyFill="1"/>
    <xf numFmtId="164" fontId="14" fillId="2" borderId="6" xfId="0" applyNumberFormat="1" applyFont="1" applyFill="1" applyBorder="1"/>
    <xf numFmtId="3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164" fontId="16" fillId="0" borderId="0" xfId="0" applyNumberFormat="1" applyFont="1"/>
    <xf numFmtId="3" fontId="16" fillId="2" borderId="0" xfId="0" applyNumberFormat="1" applyFont="1" applyFill="1" applyAlignment="1">
      <alignment horizontal="center"/>
    </xf>
    <xf numFmtId="164" fontId="15" fillId="0" borderId="0" xfId="0" applyNumberFormat="1" applyFont="1"/>
    <xf numFmtId="3" fontId="15" fillId="2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16" fillId="2" borderId="0" xfId="0" applyNumberFormat="1" applyFont="1" applyFill="1" applyAlignment="1">
      <alignment horizontal="center"/>
    </xf>
    <xf numFmtId="3" fontId="16" fillId="2" borderId="0" xfId="0" applyNumberFormat="1" applyFont="1" applyFill="1" applyAlignment="1">
      <alignment horizontal="center"/>
    </xf>
    <xf numFmtId="0" fontId="2" fillId="0" borderId="0" xfId="0" applyFont="1" applyAlignment="1"/>
    <xf numFmtId="3" fontId="17" fillId="2" borderId="0" xfId="0" applyNumberFormat="1" applyFont="1" applyFill="1" applyAlignment="1">
      <alignment horizontal="center" vertical="center" wrapText="1"/>
    </xf>
    <xf numFmtId="0" fontId="17" fillId="0" borderId="0" xfId="0" applyFont="1"/>
    <xf numFmtId="0" fontId="18" fillId="0" borderId="0" xfId="0" applyFont="1" applyBorder="1" applyAlignment="1">
      <alignment horizontal="center"/>
    </xf>
    <xf numFmtId="14" fontId="18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49" fontId="17" fillId="2" borderId="0" xfId="0" applyNumberFormat="1" applyFont="1" applyFill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165" fontId="19" fillId="2" borderId="11" xfId="1" applyFont="1" applyFill="1" applyBorder="1" applyAlignment="1">
      <alignment horizontal="center" vertical="center" wrapText="1"/>
    </xf>
    <xf numFmtId="3" fontId="12" fillId="2" borderId="9" xfId="0" applyNumberFormat="1" applyFont="1" applyFill="1" applyBorder="1" applyAlignment="1">
      <alignment horizontal="center"/>
    </xf>
    <xf numFmtId="3" fontId="12" fillId="2" borderId="6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vertical="top" wrapText="1"/>
    </xf>
    <xf numFmtId="0" fontId="13" fillId="2" borderId="8" xfId="0" applyFont="1" applyFill="1" applyBorder="1" applyAlignment="1">
      <alignment vertical="top" wrapText="1"/>
    </xf>
    <xf numFmtId="3" fontId="12" fillId="2" borderId="6" xfId="0" applyNumberFormat="1" applyFont="1" applyFill="1" applyBorder="1" applyAlignment="1">
      <alignment horizontal="center" vertical="center" wrapText="1"/>
    </xf>
    <xf numFmtId="4" fontId="17" fillId="2" borderId="6" xfId="0" applyNumberFormat="1" applyFont="1" applyFill="1" applyBorder="1"/>
    <xf numFmtId="0" fontId="17" fillId="2" borderId="6" xfId="0" applyFont="1" applyFill="1" applyBorder="1"/>
    <xf numFmtId="164" fontId="17" fillId="2" borderId="6" xfId="0" applyNumberFormat="1" applyFont="1" applyFill="1" applyBorder="1"/>
    <xf numFmtId="0" fontId="17" fillId="2" borderId="0" xfId="0" applyFont="1" applyFill="1"/>
    <xf numFmtId="4" fontId="17" fillId="2" borderId="0" xfId="0" applyNumberFormat="1" applyFont="1" applyFill="1"/>
    <xf numFmtId="165" fontId="10" fillId="2" borderId="11" xfId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/>
    </xf>
    <xf numFmtId="0" fontId="18" fillId="2" borderId="0" xfId="0" applyFont="1" applyFill="1"/>
    <xf numFmtId="164" fontId="18" fillId="2" borderId="6" xfId="0" applyNumberFormat="1" applyFont="1" applyFill="1" applyBorder="1"/>
    <xf numFmtId="0" fontId="12" fillId="2" borderId="0" xfId="0" applyFont="1" applyFill="1"/>
    <xf numFmtId="164" fontId="12" fillId="2" borderId="0" xfId="0" applyNumberFormat="1" applyFont="1" applyFill="1"/>
    <xf numFmtId="3" fontId="12" fillId="2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" fontId="12" fillId="2" borderId="0" xfId="0" applyNumberFormat="1" applyFont="1" applyFill="1" applyAlignment="1">
      <alignment horizontal="center" vertical="center" wrapText="1"/>
    </xf>
    <xf numFmtId="4" fontId="17" fillId="2" borderId="6" xfId="0" applyNumberFormat="1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164" fontId="17" fillId="2" borderId="6" xfId="0" applyNumberFormat="1" applyFont="1" applyFill="1" applyBorder="1" applyAlignment="1">
      <alignment horizontal="center"/>
    </xf>
    <xf numFmtId="0" fontId="18" fillId="0" borderId="6" xfId="0" applyFont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2" fontId="4" fillId="3" borderId="9" xfId="0" applyNumberFormat="1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3" fontId="11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5" fontId="13" fillId="2" borderId="12" xfId="1" applyFont="1" applyFill="1" applyBorder="1" applyAlignment="1">
      <alignment horizontal="center"/>
    </xf>
    <xf numFmtId="165" fontId="13" fillId="2" borderId="13" xfId="1" applyFont="1" applyFill="1" applyBorder="1" applyAlignment="1">
      <alignment horizontal="center"/>
    </xf>
    <xf numFmtId="3" fontId="16" fillId="2" borderId="0" xfId="0" applyNumberFormat="1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horizontal="center" vertical="center" wrapText="1"/>
    </xf>
    <xf numFmtId="3" fontId="12" fillId="2" borderId="9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3" fontId="1" fillId="2" borderId="6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4;&#1090;&#1082;&#1088;&#1099;&#1090;&#1099;&#1077;%20&#1073;&#1102;&#1076;&#1078;&#1077;&#1090;&#1099;%202022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01.09.2024&#1075;%20&#1058;&#1040;&#1056;&#1048;&#1060;&#1048;&#1050;&#1040;&#1062;&#1048;&#1071;%202024&#1075;&#1075;%20&#8212;/01.09.&#1064;&#1058;&#1040;&#1058;&#1053;&#1054;&#1045;%20&#1064;&#1050;&#1054;&#1051;&#1067;%20&#1055;&#1054;&#1057;&#1051;&#1045;&#1044;&#1053;&#1048;&#1049;%20%20(&#1040;&#1074;&#1090;&#1086;&#1089;&#1086;&#1093;&#1088;&#1072;&#1085;&#1077;&#1085;&#1085;&#1099;&#1081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2;&#1054;&#1048;%20&#1076;&#1086;&#1082;&#1091;&#1084;&#1077;&#1085;&#1090;&#1099;/&#1087;&#1077;&#1088;&#1077;&#1093;&#1086;&#1076;%20&#1085;&#1072;%20&#1091;&#1075;&#1086;&#1083;&#1100;%2025.05.2022&#1075;/&#1056;&#1072;&#1089;&#1095;&#1077;&#1090;%20&#1091;&#1075;&#1083;&#1103;%20&#1085;&#1072;%202023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77">
          <cell r="I77">
            <v>5328150.2674687505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йдаб"/>
      <sheetName val="Абай"/>
      <sheetName val="Акколь инклюз"/>
      <sheetName val="Акколь"/>
      <sheetName val="Акадыр"/>
      <sheetName val="Алексеевка"/>
      <sheetName val="Викторовская"/>
      <sheetName val="Еликты"/>
      <sheetName val="Бирлестык"/>
      <sheetName val=".Еленовка"/>
      <sheetName val="Долом"/>
      <sheetName val="ЗСШ №1"/>
      <sheetName val=" ЗКСШ "/>
      <sheetName val=" ЗСШ №2"/>
      <sheetName val="Исаковка 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Айдарлы"/>
      <sheetName val="Акан"/>
      <sheetName val="Барат"/>
      <sheetName val="Байтерек"/>
      <sheetName val="булак нш"/>
      <sheetName val="гранитное"/>
      <sheetName val="Зареч"/>
      <sheetName val="Донг"/>
      <sheetName val="Жолд"/>
      <sheetName val="Жылым"/>
      <sheetName val="канайби"/>
      <sheetName val="Казахстан"/>
      <sheetName val="Кр.Кордон"/>
      <sheetName val="Кост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Ескенижал"/>
      <sheetName val="Малика Габд"/>
      <sheetName val="Красиловка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водители"/>
      <sheetName val="Инклюз"/>
      <sheetName val="113 разрядники"/>
      <sheetName val="интернат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7">
          <cell r="L7">
            <v>220041.39511274965</v>
          </cell>
        </row>
      </sheetData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9">
          <cell r="AC9">
            <v>5736.48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9" sqref="A9:XFD64"/>
    </sheetView>
  </sheetViews>
  <sheetFormatPr defaultRowHeight="15" x14ac:dyDescent="0.25"/>
  <cols>
    <col min="1" max="1" width="4.5703125" customWidth="1"/>
    <col min="2" max="2" width="33.5703125" customWidth="1"/>
    <col min="3" max="3" width="15.7109375" style="53" hidden="1" customWidth="1"/>
    <col min="4" max="4" width="12.7109375" style="53" hidden="1" customWidth="1"/>
    <col min="5" max="5" width="10.5703125" style="53" hidden="1" customWidth="1"/>
    <col min="6" max="6" width="11.42578125" style="53" hidden="1" customWidth="1"/>
    <col min="7" max="9" width="13.7109375" style="54" customWidth="1"/>
    <col min="10" max="10" width="13.140625" style="54" customWidth="1"/>
    <col min="11" max="12" width="14.42578125" style="54" customWidth="1"/>
    <col min="13" max="13" width="15.7109375" style="54" customWidth="1"/>
    <col min="14" max="14" width="12.140625" style="112" customWidth="1"/>
    <col min="15" max="17" width="12.28515625" style="55" customWidth="1"/>
    <col min="18" max="18" width="11.85546875" style="55" customWidth="1"/>
    <col min="19" max="19" width="11" style="55" hidden="1" customWidth="1"/>
    <col min="20" max="21" width="10.7109375" style="55" hidden="1" customWidth="1"/>
    <col min="22" max="22" width="17.85546875" style="4" customWidth="1"/>
    <col min="23" max="23" width="0.140625" customWidth="1"/>
    <col min="24" max="24" width="11.42578125" hidden="1" customWidth="1"/>
    <col min="25" max="25" width="12.140625" hidden="1" customWidth="1"/>
  </cols>
  <sheetData>
    <row r="1" spans="1:25" ht="20.25" x14ac:dyDescent="0.3">
      <c r="A1" s="1"/>
      <c r="B1" s="133" t="s">
        <v>29</v>
      </c>
      <c r="C1" s="133"/>
      <c r="D1" s="133"/>
      <c r="E1" s="133"/>
      <c r="F1" s="133"/>
      <c r="G1" s="133"/>
      <c r="H1" s="133"/>
      <c r="I1" s="133"/>
      <c r="J1" s="133"/>
      <c r="K1" s="133"/>
      <c r="L1" s="2"/>
      <c r="M1" s="3"/>
      <c r="N1" s="103"/>
      <c r="O1" s="2"/>
      <c r="P1" s="2"/>
      <c r="Q1" s="2"/>
      <c r="R1" s="2"/>
      <c r="S1" s="2"/>
      <c r="T1" s="2"/>
      <c r="U1" s="2"/>
    </row>
    <row r="2" spans="1:25" ht="15.75" x14ac:dyDescent="0.25">
      <c r="B2" s="134">
        <v>45581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5"/>
      <c r="R2" s="6"/>
      <c r="S2" s="7"/>
      <c r="T2" s="7"/>
      <c r="U2" s="7"/>
      <c r="V2" s="98" t="s">
        <v>25</v>
      </c>
    </row>
    <row r="3" spans="1:25" ht="15.75" x14ac:dyDescent="0.25">
      <c r="A3" s="8" t="s">
        <v>0</v>
      </c>
      <c r="B3" s="9" t="s">
        <v>1</v>
      </c>
      <c r="C3" s="10"/>
      <c r="D3" s="10"/>
      <c r="E3" s="10"/>
      <c r="F3" s="10"/>
      <c r="G3" s="11" t="s">
        <v>2</v>
      </c>
      <c r="H3" s="11"/>
      <c r="I3" s="136" t="s">
        <v>3</v>
      </c>
      <c r="J3" s="137"/>
      <c r="K3" s="138"/>
      <c r="L3" s="137" t="s">
        <v>4</v>
      </c>
      <c r="M3" s="119" t="s">
        <v>5</v>
      </c>
      <c r="N3" s="120"/>
      <c r="O3" s="120"/>
      <c r="P3" s="120"/>
      <c r="Q3" s="120"/>
      <c r="R3" s="121"/>
      <c r="S3" s="130"/>
      <c r="T3" s="124"/>
      <c r="U3" s="124"/>
      <c r="V3" s="127" t="s">
        <v>6</v>
      </c>
    </row>
    <row r="4" spans="1:25" ht="2.25" customHeight="1" x14ac:dyDescent="0.25">
      <c r="A4" s="12"/>
      <c r="B4" s="116"/>
      <c r="C4" s="116"/>
      <c r="D4" s="116"/>
      <c r="E4" s="116"/>
      <c r="F4" s="116"/>
      <c r="G4" s="116"/>
      <c r="H4" s="116"/>
      <c r="I4" s="116"/>
      <c r="J4" s="116"/>
      <c r="K4" s="13"/>
      <c r="L4" s="139"/>
      <c r="M4" s="14"/>
      <c r="N4" s="104"/>
      <c r="O4" s="14"/>
      <c r="P4" s="14"/>
      <c r="Q4" s="14"/>
      <c r="R4" s="14"/>
      <c r="S4" s="131"/>
      <c r="T4" s="125"/>
      <c r="U4" s="125"/>
      <c r="V4" s="128"/>
    </row>
    <row r="5" spans="1:25" ht="15" hidden="1" customHeight="1" x14ac:dyDescent="0.25">
      <c r="A5" s="12"/>
      <c r="B5" s="15"/>
      <c r="C5" s="16"/>
      <c r="D5" s="16"/>
      <c r="E5" s="16"/>
      <c r="F5" s="16"/>
      <c r="G5" s="13"/>
      <c r="H5" s="13"/>
      <c r="I5" s="13"/>
      <c r="J5" s="13"/>
      <c r="K5" s="13"/>
      <c r="L5" s="139"/>
      <c r="M5" s="14"/>
      <c r="N5" s="104"/>
      <c r="O5" s="14"/>
      <c r="P5" s="14"/>
      <c r="Q5" s="14"/>
      <c r="R5" s="14"/>
      <c r="S5" s="131"/>
      <c r="T5" s="125"/>
      <c r="U5" s="125"/>
      <c r="V5" s="128"/>
    </row>
    <row r="6" spans="1:25" ht="30" customHeight="1" x14ac:dyDescent="0.25">
      <c r="A6" s="17"/>
      <c r="B6" s="18"/>
      <c r="C6" s="19"/>
      <c r="D6" s="117" t="s">
        <v>11</v>
      </c>
      <c r="E6" s="117"/>
      <c r="F6" s="117"/>
      <c r="G6" s="20" t="s">
        <v>12</v>
      </c>
      <c r="H6" s="20"/>
      <c r="I6" s="118" t="s">
        <v>13</v>
      </c>
      <c r="J6" s="118"/>
      <c r="K6" s="118"/>
      <c r="L6" s="139"/>
      <c r="M6" s="119" t="s">
        <v>14</v>
      </c>
      <c r="N6" s="120"/>
      <c r="O6" s="120"/>
      <c r="P6" s="120"/>
      <c r="Q6" s="121"/>
      <c r="R6" s="122" t="s">
        <v>30</v>
      </c>
      <c r="S6" s="131"/>
      <c r="T6" s="125"/>
      <c r="U6" s="125"/>
      <c r="V6" s="128"/>
    </row>
    <row r="7" spans="1:25" ht="53.25" customHeight="1" x14ac:dyDescent="0.25">
      <c r="A7" s="17"/>
      <c r="B7" s="18"/>
      <c r="C7" s="19">
        <v>111</v>
      </c>
      <c r="D7" s="19">
        <v>121</v>
      </c>
      <c r="E7" s="19">
        <v>122</v>
      </c>
      <c r="F7" s="19">
        <v>124</v>
      </c>
      <c r="G7" s="20" t="s">
        <v>16</v>
      </c>
      <c r="H7" s="20">
        <v>113</v>
      </c>
      <c r="I7" s="20">
        <v>121</v>
      </c>
      <c r="J7" s="20">
        <v>122</v>
      </c>
      <c r="K7" s="20">
        <v>124</v>
      </c>
      <c r="L7" s="140"/>
      <c r="M7" s="20" t="s">
        <v>17</v>
      </c>
      <c r="N7" s="105" t="s">
        <v>18</v>
      </c>
      <c r="O7" s="21" t="s">
        <v>19</v>
      </c>
      <c r="P7" s="21" t="s">
        <v>20</v>
      </c>
      <c r="Q7" s="21" t="s">
        <v>21</v>
      </c>
      <c r="R7" s="123"/>
      <c r="S7" s="132"/>
      <c r="T7" s="126"/>
      <c r="U7" s="126"/>
      <c r="V7" s="129"/>
    </row>
    <row r="8" spans="1:25" s="33" customFormat="1" ht="16.5" customHeight="1" x14ac:dyDescent="0.25">
      <c r="A8" s="22">
        <v>1</v>
      </c>
      <c r="B8" s="23" t="s">
        <v>22</v>
      </c>
      <c r="C8" s="24">
        <f>'[1]Свод '!$J$6/1000</f>
        <v>12873.16800737935</v>
      </c>
      <c r="D8" s="25">
        <f>(C8-C8*10%)*6%</f>
        <v>695.15107239848487</v>
      </c>
      <c r="E8" s="25">
        <f>(C8-C8*10%)*3.5%</f>
        <v>405.50479223244957</v>
      </c>
      <c r="F8" s="25">
        <f>C8*2%</f>
        <v>257.46336014758703</v>
      </c>
      <c r="G8" s="26">
        <f>'[2]Свод '!$L$7</f>
        <v>220041.39511274965</v>
      </c>
      <c r="H8" s="26">
        <f>G8/12</f>
        <v>18336.782926062471</v>
      </c>
      <c r="I8" s="26">
        <f>(G8-G8*10%)*6%</f>
        <v>11882.235336088481</v>
      </c>
      <c r="J8" s="26">
        <f>(G8-G8*10%)*3.5%</f>
        <v>6931.3039460516147</v>
      </c>
      <c r="K8" s="26">
        <f>G8*3%</f>
        <v>6601.2418533824894</v>
      </c>
      <c r="L8" s="26">
        <f>G8+I8+J8+K8+H8</f>
        <v>263792.95917433471</v>
      </c>
      <c r="M8" s="26">
        <f>[3]Лист2!$AC$9</f>
        <v>5736.48</v>
      </c>
      <c r="N8" s="106">
        <v>1013.9</v>
      </c>
      <c r="O8" s="27">
        <f>1120+368</f>
        <v>1488</v>
      </c>
      <c r="P8" s="27">
        <v>62.5</v>
      </c>
      <c r="Q8" s="27"/>
      <c r="R8" s="28"/>
      <c r="S8" s="29"/>
      <c r="T8" s="30"/>
      <c r="U8" s="30"/>
      <c r="V8" s="31">
        <f>L8+M8+N8+O8+P8+S8+R8+T8+U8+Q8</f>
        <v>272093.83917433472</v>
      </c>
      <c r="W8" s="33">
        <f t="shared" ref="W8" si="0">M8/7</f>
        <v>819.49714285714276</v>
      </c>
      <c r="X8" s="34" t="e">
        <f>#REF!+#REF!+#REF!+#REF!</f>
        <v>#REF!</v>
      </c>
      <c r="Y8" s="32" t="e">
        <f t="shared" ref="Y8" si="1">V8-X8</f>
        <v>#REF!</v>
      </c>
    </row>
    <row r="9" spans="1:25" s="37" customFormat="1" ht="27" customHeight="1" x14ac:dyDescent="0.25">
      <c r="A9" s="113" t="s">
        <v>24</v>
      </c>
      <c r="B9" s="114"/>
      <c r="C9" s="36">
        <f>SUM(C8:C8)</f>
        <v>12873.16800737935</v>
      </c>
      <c r="D9" s="25">
        <f>(C9-C9*10%)*6%</f>
        <v>695.15107239848487</v>
      </c>
      <c r="E9" s="25">
        <f>(C9-C9*10%)*3.5%</f>
        <v>405.50479223244957</v>
      </c>
      <c r="F9" s="25">
        <f>C9*2%</f>
        <v>257.46336014758703</v>
      </c>
      <c r="G9" s="89">
        <f>SUM(G8:G8)</f>
        <v>220041.39511274965</v>
      </c>
      <c r="H9" s="75"/>
      <c r="I9" s="89">
        <f>SUM(I8:I8)</f>
        <v>11882.235336088481</v>
      </c>
      <c r="J9" s="89">
        <f>SUM(J8:J8)</f>
        <v>6931.3039460516147</v>
      </c>
      <c r="K9" s="89">
        <f>SUM(K8:K8)</f>
        <v>6601.2418533824894</v>
      </c>
      <c r="L9" s="75">
        <f>G9+I9+J9+K9+H9</f>
        <v>245456.17624827224</v>
      </c>
      <c r="M9" s="89">
        <f>SUM(M8:M8)</f>
        <v>5736.48</v>
      </c>
      <c r="N9" s="107">
        <f>SUM(N8:N8)</f>
        <v>1013.9</v>
      </c>
      <c r="O9" s="89">
        <f>SUM(O8:O8)</f>
        <v>1488</v>
      </c>
      <c r="P9" s="89">
        <f>SUM(P8:P8)</f>
        <v>62.5</v>
      </c>
      <c r="Q9" s="89">
        <f>SUM(Q8:Q8)</f>
        <v>0</v>
      </c>
      <c r="R9" s="89">
        <f>SUM(R8:R8)</f>
        <v>0</v>
      </c>
      <c r="S9" s="89">
        <f>SUM(S8:S8)</f>
        <v>0</v>
      </c>
      <c r="T9" s="89">
        <f>SUM(T8:T8)</f>
        <v>0</v>
      </c>
      <c r="U9" s="89">
        <f>SUM(U8:U8)</f>
        <v>0</v>
      </c>
      <c r="V9" s="69">
        <f>L9+M9+N9+O9+P9+S9+R9+T9+U9+Q9</f>
        <v>253757.05624827225</v>
      </c>
      <c r="X9" s="34" t="e">
        <f>#REF!+#REF!+#REF!+#REF!</f>
        <v>#REF!</v>
      </c>
      <c r="Y9" s="38"/>
    </row>
    <row r="10" spans="1:25" s="33" customFormat="1" ht="19.5" customHeight="1" x14ac:dyDescent="0.25">
      <c r="A10" s="92"/>
      <c r="B10" s="92"/>
      <c r="C10" s="93"/>
      <c r="D10" s="93"/>
      <c r="E10" s="93"/>
      <c r="F10" s="93"/>
      <c r="G10" s="94"/>
      <c r="H10" s="94"/>
      <c r="I10" s="94"/>
      <c r="J10" s="94"/>
      <c r="K10" s="94"/>
      <c r="L10" s="94"/>
      <c r="M10" s="95"/>
      <c r="N10" s="108"/>
      <c r="O10" s="96"/>
      <c r="P10" s="97"/>
      <c r="Q10" s="97"/>
      <c r="R10" s="96"/>
      <c r="S10" s="96"/>
      <c r="T10" s="96"/>
      <c r="U10" s="96"/>
      <c r="V10" s="98" t="s">
        <v>25</v>
      </c>
    </row>
    <row r="11" spans="1:25" ht="18.75" x14ac:dyDescent="0.3">
      <c r="A11" s="42"/>
      <c r="B11" s="43"/>
      <c r="C11" s="44"/>
      <c r="D11" s="44"/>
      <c r="E11" s="44"/>
      <c r="F11" s="44"/>
      <c r="G11" s="115"/>
      <c r="H11" s="115"/>
      <c r="I11" s="45"/>
      <c r="J11" s="45"/>
      <c r="K11" s="45"/>
      <c r="L11" s="39"/>
      <c r="M11" s="39"/>
      <c r="N11" s="109"/>
      <c r="O11" s="40"/>
      <c r="P11" s="40"/>
      <c r="Q11" s="40"/>
      <c r="R11" s="40"/>
      <c r="S11" s="40"/>
      <c r="T11" s="40"/>
      <c r="U11" s="40"/>
      <c r="V11" s="41"/>
    </row>
    <row r="12" spans="1:25" ht="18.75" x14ac:dyDescent="0.3">
      <c r="A12" s="42"/>
      <c r="B12" s="42"/>
      <c r="C12" s="46"/>
      <c r="D12" s="46"/>
      <c r="E12" s="46"/>
      <c r="F12" s="46"/>
      <c r="G12" s="47"/>
      <c r="H12" s="47"/>
      <c r="I12" s="47"/>
      <c r="J12" s="47"/>
      <c r="K12" s="47"/>
      <c r="L12" s="39"/>
      <c r="M12" s="39"/>
      <c r="N12" s="110"/>
      <c r="O12" s="39"/>
      <c r="P12" s="40"/>
      <c r="Q12" s="40"/>
      <c r="R12" s="40"/>
      <c r="S12" s="40"/>
      <c r="T12" s="40"/>
      <c r="U12" s="40"/>
      <c r="V12" s="41"/>
    </row>
    <row r="13" spans="1:25" ht="15.75" x14ac:dyDescent="0.25">
      <c r="A13" s="48"/>
      <c r="B13" s="49"/>
      <c r="C13" s="50"/>
      <c r="D13" s="50"/>
      <c r="E13" s="50"/>
      <c r="F13" s="50"/>
      <c r="G13" s="51"/>
      <c r="H13" s="51"/>
      <c r="I13" s="51"/>
      <c r="J13" s="51"/>
      <c r="K13" s="51"/>
      <c r="L13" s="51"/>
      <c r="M13" s="51"/>
      <c r="N13" s="109"/>
      <c r="O13" s="40"/>
      <c r="P13" s="40"/>
      <c r="Q13" s="40"/>
      <c r="R13" s="40"/>
      <c r="S13" s="40"/>
      <c r="T13" s="40"/>
      <c r="U13" s="40"/>
      <c r="V13" s="41"/>
    </row>
    <row r="14" spans="1:25" ht="15.75" x14ac:dyDescent="0.25">
      <c r="A14" s="48"/>
      <c r="B14" s="49"/>
      <c r="C14" s="50"/>
      <c r="D14" s="50"/>
      <c r="E14" s="50"/>
      <c r="F14" s="50"/>
      <c r="G14" s="51"/>
      <c r="H14" s="51"/>
      <c r="I14" s="51"/>
      <c r="J14" s="51"/>
      <c r="K14" s="51"/>
      <c r="L14" s="51"/>
      <c r="M14" s="51"/>
      <c r="N14" s="110"/>
      <c r="O14" s="40"/>
      <c r="P14" s="40"/>
      <c r="Q14" s="40"/>
      <c r="R14" s="40"/>
      <c r="S14" s="40"/>
      <c r="T14" s="40"/>
      <c r="U14" s="40"/>
      <c r="V14" s="41"/>
    </row>
    <row r="15" spans="1:25" ht="15.75" x14ac:dyDescent="0.25">
      <c r="A15" s="48"/>
      <c r="B15" s="48"/>
      <c r="C15" s="52"/>
      <c r="D15" s="52"/>
      <c r="E15" s="52"/>
      <c r="F15" s="52"/>
      <c r="G15" s="39"/>
      <c r="H15" s="39"/>
      <c r="I15" s="39"/>
      <c r="J15" s="39"/>
      <c r="K15" s="39"/>
      <c r="L15" s="39"/>
      <c r="M15" s="39"/>
      <c r="N15" s="109"/>
      <c r="O15" s="40"/>
      <c r="P15" s="40"/>
      <c r="Q15" s="40"/>
      <c r="R15" s="40"/>
      <c r="S15" s="40"/>
      <c r="T15" s="40"/>
      <c r="U15" s="40"/>
      <c r="V15" s="41"/>
    </row>
    <row r="16" spans="1:25" x14ac:dyDescent="0.25">
      <c r="N16" s="111"/>
    </row>
    <row r="17" spans="14:14" x14ac:dyDescent="0.25">
      <c r="N17" s="111"/>
    </row>
  </sheetData>
  <mergeCells count="16">
    <mergeCell ref="B1:K1"/>
    <mergeCell ref="B2:P2"/>
    <mergeCell ref="I3:K3"/>
    <mergeCell ref="L3:L7"/>
    <mergeCell ref="M3:R3"/>
    <mergeCell ref="M6:Q6"/>
    <mergeCell ref="R6:R7"/>
    <mergeCell ref="T3:T7"/>
    <mergeCell ref="U3:U7"/>
    <mergeCell ref="V3:V7"/>
    <mergeCell ref="S3:S7"/>
    <mergeCell ref="A9:B9"/>
    <mergeCell ref="G11:H11"/>
    <mergeCell ref="B4:J4"/>
    <mergeCell ref="D6:F6"/>
    <mergeCell ref="I6:K6"/>
  </mergeCells>
  <pageMargins left="0.11811023622047245" right="0" top="0.15748031496062992" bottom="0.35433070866141736" header="0" footer="0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19"/>
  <sheetViews>
    <sheetView workbookViewId="0">
      <selection activeCell="O9" sqref="O9:P9"/>
    </sheetView>
  </sheetViews>
  <sheetFormatPr defaultRowHeight="15" x14ac:dyDescent="0.25"/>
  <cols>
    <col min="1" max="1" width="5.140625" customWidth="1"/>
    <col min="2" max="2" width="4.5703125" customWidth="1"/>
    <col min="3" max="3" width="24.140625" customWidth="1"/>
    <col min="4" max="4" width="15.7109375" style="53" hidden="1" customWidth="1"/>
    <col min="5" max="5" width="12.7109375" style="53" hidden="1" customWidth="1"/>
    <col min="6" max="6" width="10.5703125" style="53" hidden="1" customWidth="1"/>
    <col min="7" max="7" width="11.42578125" style="53" hidden="1" customWidth="1"/>
    <col min="8" max="8" width="13.7109375" style="54" customWidth="1"/>
    <col min="9" max="9" width="10.42578125" style="54" customWidth="1"/>
    <col min="10" max="10" width="10.5703125" style="54" customWidth="1"/>
    <col min="11" max="11" width="10.140625" style="54" customWidth="1"/>
    <col min="12" max="12" width="11.28515625" style="54" customWidth="1"/>
    <col min="13" max="13" width="13.140625" style="54" customWidth="1"/>
    <col min="14" max="14" width="15.7109375" style="54" hidden="1" customWidth="1"/>
    <col min="15" max="15" width="12.140625" style="55" customWidth="1"/>
    <col min="16" max="16" width="12.28515625" style="55" customWidth="1"/>
    <col min="17" max="17" width="10.5703125" style="55" hidden="1" customWidth="1"/>
    <col min="18" max="18" width="9.42578125" style="55" customWidth="1"/>
    <col min="19" max="19" width="11.85546875" style="55" customWidth="1"/>
    <col min="20" max="20" width="11" style="55" hidden="1" customWidth="1"/>
    <col min="21" max="22" width="10.7109375" style="55" hidden="1" customWidth="1"/>
    <col min="23" max="23" width="13.28515625" style="4" customWidth="1"/>
    <col min="24" max="24" width="13" customWidth="1"/>
    <col min="25" max="25" width="9.140625" hidden="1" customWidth="1"/>
    <col min="26" max="26" width="11.5703125" customWidth="1"/>
    <col min="27" max="27" width="12" customWidth="1"/>
    <col min="28" max="28" width="13.85546875" customWidth="1"/>
    <col min="29" max="29" width="0.140625" customWidth="1"/>
    <col min="30" max="30" width="11.42578125" hidden="1" customWidth="1"/>
    <col min="31" max="31" width="12.140625" hidden="1" customWidth="1"/>
  </cols>
  <sheetData>
    <row r="3" spans="2:32" ht="20.25" x14ac:dyDescent="0.3">
      <c r="B3" s="1"/>
      <c r="C3" s="58" t="s">
        <v>28</v>
      </c>
      <c r="D3" s="58"/>
      <c r="E3" s="58"/>
      <c r="F3" s="58"/>
      <c r="G3" s="58"/>
      <c r="H3" s="58"/>
      <c r="I3" s="58"/>
      <c r="J3" s="58"/>
      <c r="K3" s="58"/>
      <c r="L3" s="58"/>
      <c r="M3" s="2"/>
      <c r="N3" s="3"/>
      <c r="O3" s="2"/>
      <c r="P3" s="2"/>
      <c r="Q3" s="2"/>
      <c r="R3" s="2"/>
      <c r="S3" s="2"/>
      <c r="T3" s="2"/>
      <c r="U3" s="2"/>
      <c r="V3" s="2"/>
      <c r="W3" s="59"/>
      <c r="X3" s="60"/>
      <c r="Y3" s="60"/>
      <c r="Z3" s="60"/>
      <c r="AA3" s="60"/>
      <c r="AB3" s="60"/>
      <c r="AC3" s="60"/>
      <c r="AD3" s="60"/>
      <c r="AE3" s="60"/>
      <c r="AF3" s="60"/>
    </row>
    <row r="4" spans="2:32" ht="20.25" x14ac:dyDescent="0.3">
      <c r="B4" s="1"/>
      <c r="C4" s="58"/>
      <c r="D4" s="58"/>
      <c r="E4" s="58"/>
      <c r="F4" s="58"/>
      <c r="G4" s="58"/>
      <c r="H4" s="58"/>
      <c r="I4" s="58"/>
      <c r="J4" s="58"/>
      <c r="K4" s="58"/>
      <c r="L4" s="58"/>
      <c r="M4" s="2"/>
      <c r="N4" s="3"/>
      <c r="O4" s="2"/>
      <c r="P4" s="2"/>
      <c r="Q4" s="2"/>
      <c r="R4" s="2"/>
      <c r="S4" s="2"/>
      <c r="T4" s="2"/>
      <c r="U4" s="2"/>
      <c r="V4" s="2"/>
      <c r="W4" s="59"/>
      <c r="X4" s="60"/>
      <c r="Y4" s="60"/>
      <c r="Z4" s="60"/>
      <c r="AA4" s="60"/>
      <c r="AB4" s="60"/>
      <c r="AC4" s="60"/>
      <c r="AD4" s="60"/>
      <c r="AE4" s="60"/>
      <c r="AF4" s="60"/>
    </row>
    <row r="5" spans="2:32" ht="15.75" x14ac:dyDescent="0.25">
      <c r="B5" s="60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61"/>
      <c r="S5" s="62"/>
      <c r="T5" s="63"/>
      <c r="U5" s="63"/>
      <c r="V5" s="63"/>
      <c r="W5" s="64"/>
      <c r="X5" s="60"/>
      <c r="Y5" s="60"/>
      <c r="Z5" s="60"/>
      <c r="AA5" s="60"/>
      <c r="AB5" s="98" t="s">
        <v>25</v>
      </c>
      <c r="AC5" s="60"/>
      <c r="AD5" s="60"/>
      <c r="AE5" s="60"/>
      <c r="AF5" s="60"/>
    </row>
    <row r="6" spans="2:32" ht="17.25" customHeight="1" x14ac:dyDescent="0.25">
      <c r="B6" s="156" t="s">
        <v>0</v>
      </c>
      <c r="C6" s="160" t="s">
        <v>1</v>
      </c>
      <c r="D6" s="65"/>
      <c r="E6" s="65"/>
      <c r="F6" s="65"/>
      <c r="G6" s="65"/>
      <c r="H6" s="162" t="s">
        <v>2</v>
      </c>
      <c r="I6" s="164" t="s">
        <v>3</v>
      </c>
      <c r="J6" s="165"/>
      <c r="K6" s="165"/>
      <c r="L6" s="166"/>
      <c r="M6" s="159" t="s">
        <v>4</v>
      </c>
      <c r="N6" s="143" t="s">
        <v>5</v>
      </c>
      <c r="O6" s="143"/>
      <c r="P6" s="143"/>
      <c r="Q6" s="143"/>
      <c r="R6" s="143"/>
      <c r="S6" s="144"/>
      <c r="T6" s="153"/>
      <c r="U6" s="147"/>
      <c r="V6" s="147"/>
      <c r="W6" s="150" t="s">
        <v>6</v>
      </c>
      <c r="X6" s="141" t="s">
        <v>7</v>
      </c>
      <c r="Y6" s="102"/>
      <c r="Z6" s="141" t="s">
        <v>8</v>
      </c>
      <c r="AA6" s="141" t="s">
        <v>9</v>
      </c>
      <c r="AB6" s="141" t="s">
        <v>10</v>
      </c>
      <c r="AC6" s="60"/>
      <c r="AD6" s="60"/>
      <c r="AE6" s="60"/>
      <c r="AF6" s="60"/>
    </row>
    <row r="7" spans="2:32" ht="30" customHeight="1" x14ac:dyDescent="0.25">
      <c r="B7" s="157"/>
      <c r="C7" s="161"/>
      <c r="D7" s="68"/>
      <c r="E7" s="142" t="s">
        <v>11</v>
      </c>
      <c r="F7" s="142"/>
      <c r="G7" s="142"/>
      <c r="H7" s="163"/>
      <c r="I7" s="167"/>
      <c r="J7" s="168"/>
      <c r="K7" s="168"/>
      <c r="L7" s="169"/>
      <c r="M7" s="159"/>
      <c r="N7" s="143" t="s">
        <v>14</v>
      </c>
      <c r="O7" s="143"/>
      <c r="P7" s="143"/>
      <c r="Q7" s="143"/>
      <c r="R7" s="144"/>
      <c r="S7" s="145" t="s">
        <v>15</v>
      </c>
      <c r="T7" s="154"/>
      <c r="U7" s="148"/>
      <c r="V7" s="148"/>
      <c r="W7" s="151"/>
      <c r="X7" s="141"/>
      <c r="Y7" s="102"/>
      <c r="Z7" s="141"/>
      <c r="AA7" s="141"/>
      <c r="AB7" s="141"/>
      <c r="AC7" s="60"/>
      <c r="AD7" s="60"/>
      <c r="AE7" s="60"/>
      <c r="AF7" s="60"/>
    </row>
    <row r="8" spans="2:32" ht="53.25" customHeight="1" x14ac:dyDescent="0.25">
      <c r="B8" s="66"/>
      <c r="C8" s="67"/>
      <c r="D8" s="68">
        <v>111</v>
      </c>
      <c r="E8" s="68">
        <v>121</v>
      </c>
      <c r="F8" s="68">
        <v>122</v>
      </c>
      <c r="G8" s="68">
        <v>124</v>
      </c>
      <c r="H8" s="69" t="s">
        <v>16</v>
      </c>
      <c r="I8" s="69">
        <v>116</v>
      </c>
      <c r="J8" s="69">
        <v>121</v>
      </c>
      <c r="K8" s="69">
        <v>122</v>
      </c>
      <c r="L8" s="70">
        <v>124</v>
      </c>
      <c r="M8" s="159"/>
      <c r="N8" s="71" t="s">
        <v>17</v>
      </c>
      <c r="O8" s="72" t="s">
        <v>18</v>
      </c>
      <c r="P8" s="73" t="s">
        <v>19</v>
      </c>
      <c r="Q8" s="73" t="s">
        <v>20</v>
      </c>
      <c r="R8" s="73" t="s">
        <v>21</v>
      </c>
      <c r="S8" s="146"/>
      <c r="T8" s="155"/>
      <c r="U8" s="149"/>
      <c r="V8" s="149"/>
      <c r="W8" s="152"/>
      <c r="X8" s="141"/>
      <c r="Y8" s="102"/>
      <c r="Z8" s="141"/>
      <c r="AA8" s="141"/>
      <c r="AB8" s="141"/>
      <c r="AC8" s="60"/>
      <c r="AD8" s="60"/>
      <c r="AE8" s="60"/>
      <c r="AF8" s="60"/>
    </row>
    <row r="9" spans="2:32" s="33" customFormat="1" ht="18" customHeight="1" x14ac:dyDescent="0.25">
      <c r="B9" s="74">
        <v>1</v>
      </c>
      <c r="C9" s="35" t="s">
        <v>23</v>
      </c>
      <c r="D9" s="25">
        <f>'[1]Свод '!$I$77/1000</f>
        <v>5328.1502674687508</v>
      </c>
      <c r="E9" s="25">
        <f t="shared" ref="E9" si="0">(D9-D9*10%)*6%</f>
        <v>287.72011444331253</v>
      </c>
      <c r="F9" s="25">
        <f t="shared" ref="F9" si="1">(D9-D9*10%)*3.5%</f>
        <v>167.83673342526566</v>
      </c>
      <c r="G9" s="25">
        <f t="shared" ref="G9" si="2">D9*2%</f>
        <v>106.56300534937502</v>
      </c>
      <c r="H9" s="75">
        <f>8490*12</f>
        <v>101880</v>
      </c>
      <c r="I9" s="75">
        <f t="shared" ref="I9:I11" si="3">H9*1.5%</f>
        <v>1528.2</v>
      </c>
      <c r="J9" s="75">
        <f>(H9-H9*10%)*6%</f>
        <v>5501.5199999999995</v>
      </c>
      <c r="K9" s="75">
        <f>(H9-H9*10%)*3.5%</f>
        <v>3209.2200000000003</v>
      </c>
      <c r="L9" s="75">
        <f t="shared" ref="L9" si="4">H9*2%</f>
        <v>2037.6000000000001</v>
      </c>
      <c r="M9" s="75">
        <f t="shared" ref="M9" si="5">H9+J9+K9+L9+I9</f>
        <v>114156.54000000001</v>
      </c>
      <c r="N9" s="76"/>
      <c r="O9" s="77">
        <v>3026</v>
      </c>
      <c r="P9" s="77">
        <f>3560+612</f>
        <v>4172</v>
      </c>
      <c r="Q9" s="78">
        <v>0</v>
      </c>
      <c r="R9" s="78">
        <v>29.5</v>
      </c>
      <c r="S9" s="79">
        <v>2084</v>
      </c>
      <c r="T9" s="80"/>
      <c r="U9" s="81"/>
      <c r="V9" s="81"/>
      <c r="W9" s="82">
        <f>M9+N9+O9+P9+Q9+T9+S9+U9+V9+R9</f>
        <v>123468.04000000001</v>
      </c>
      <c r="X9" s="99">
        <f>W9/4+72</f>
        <v>30939.010000000002</v>
      </c>
      <c r="Y9" s="100"/>
      <c r="Z9" s="99">
        <f t="shared" ref="Z9" si="6">(M9+O9+P9+Q9+R9+S9)/4+819</f>
        <v>31686.010000000002</v>
      </c>
      <c r="AA9" s="101">
        <f t="shared" ref="AA9" si="7">(M9+O9+P9+Q9+R9+S9)/4</f>
        <v>30867.010000000002</v>
      </c>
      <c r="AB9" s="99">
        <f>30795.63-819</f>
        <v>29976.63</v>
      </c>
      <c r="AC9" s="86">
        <f t="shared" ref="AC9" si="8">N9/7</f>
        <v>0</v>
      </c>
      <c r="AD9" s="87">
        <f t="shared" ref="AD9:AD11" si="9">X9+Z9+AA9+AB9</f>
        <v>123468.66</v>
      </c>
      <c r="AE9" s="85">
        <f t="shared" ref="AE9" si="10">W9-AD9</f>
        <v>-0.61999999999534339</v>
      </c>
      <c r="AF9" s="86"/>
    </row>
    <row r="10" spans="2:32" s="33" customFormat="1" ht="19.5" customHeight="1" x14ac:dyDescent="0.25">
      <c r="B10" s="88"/>
      <c r="C10" s="35"/>
      <c r="D10" s="25"/>
      <c r="E10" s="25"/>
      <c r="F10" s="25"/>
      <c r="G10" s="25"/>
      <c r="H10" s="75"/>
      <c r="I10" s="75"/>
      <c r="J10" s="75"/>
      <c r="K10" s="75"/>
      <c r="L10" s="75"/>
      <c r="M10" s="75"/>
      <c r="N10" s="76"/>
      <c r="O10" s="77"/>
      <c r="P10" s="77"/>
      <c r="Q10" s="78"/>
      <c r="R10" s="78"/>
      <c r="S10" s="79"/>
      <c r="T10" s="80"/>
      <c r="U10" s="81"/>
      <c r="V10" s="81"/>
      <c r="W10" s="82"/>
      <c r="X10" s="83"/>
      <c r="Y10" s="84"/>
      <c r="Z10" s="83"/>
      <c r="AA10" s="85"/>
      <c r="AB10" s="83"/>
      <c r="AC10" s="86"/>
      <c r="AD10" s="87"/>
      <c r="AE10" s="85"/>
      <c r="AF10" s="86"/>
    </row>
    <row r="11" spans="2:32" s="37" customFormat="1" ht="27" customHeight="1" x14ac:dyDescent="0.25">
      <c r="B11" s="113" t="s">
        <v>24</v>
      </c>
      <c r="C11" s="114"/>
      <c r="D11" s="36">
        <f>SUM(D9:D10)</f>
        <v>5328.1502674687508</v>
      </c>
      <c r="E11" s="25">
        <f>(D11-D11*10%)*6%</f>
        <v>287.72011444331253</v>
      </c>
      <c r="F11" s="25">
        <f>(D11-D11*10%)*3.5%</f>
        <v>167.83673342526566</v>
      </c>
      <c r="G11" s="25">
        <f>D11*2%</f>
        <v>106.56300534937502</v>
      </c>
      <c r="H11" s="89">
        <f>SUM(H9:H10)</f>
        <v>101880</v>
      </c>
      <c r="I11" s="75">
        <f t="shared" si="3"/>
        <v>1528.2</v>
      </c>
      <c r="J11" s="89">
        <f>SUM(J9:J10)</f>
        <v>5501.5199999999995</v>
      </c>
      <c r="K11" s="89">
        <f>SUM(K9:K10)</f>
        <v>3209.2200000000003</v>
      </c>
      <c r="L11" s="89">
        <f>SUM(L9:L10)</f>
        <v>2037.6000000000001</v>
      </c>
      <c r="M11" s="75">
        <f>H11+J11+K11+L11+I11</f>
        <v>114156.54000000001</v>
      </c>
      <c r="N11" s="89">
        <f t="shared" ref="N11:V11" si="11">SUM(N9:N10)</f>
        <v>0</v>
      </c>
      <c r="O11" s="89">
        <f t="shared" si="11"/>
        <v>3026</v>
      </c>
      <c r="P11" s="89">
        <f t="shared" si="11"/>
        <v>4172</v>
      </c>
      <c r="Q11" s="89">
        <f t="shared" si="11"/>
        <v>0</v>
      </c>
      <c r="R11" s="89">
        <f t="shared" si="11"/>
        <v>29.5</v>
      </c>
      <c r="S11" s="89">
        <f t="shared" si="11"/>
        <v>2084</v>
      </c>
      <c r="T11" s="89">
        <f t="shared" si="11"/>
        <v>0</v>
      </c>
      <c r="U11" s="89">
        <f t="shared" si="11"/>
        <v>0</v>
      </c>
      <c r="V11" s="89">
        <f t="shared" si="11"/>
        <v>0</v>
      </c>
      <c r="W11" s="69">
        <f>M11+N11+O11+P11+Q11+T11+S11+U11+V11+R11</f>
        <v>123468.04000000001</v>
      </c>
      <c r="X11" s="69"/>
      <c r="Y11" s="69"/>
      <c r="Z11" s="69"/>
      <c r="AA11" s="69"/>
      <c r="AB11" s="69"/>
      <c r="AC11" s="90"/>
      <c r="AD11" s="87">
        <f t="shared" si="9"/>
        <v>0</v>
      </c>
      <c r="AE11" s="91"/>
      <c r="AF11" s="90"/>
    </row>
    <row r="12" spans="2:32" s="33" customFormat="1" ht="19.5" customHeight="1" x14ac:dyDescent="0.25">
      <c r="B12" s="92"/>
      <c r="C12" s="92"/>
      <c r="D12" s="93"/>
      <c r="E12" s="93"/>
      <c r="F12" s="93"/>
      <c r="G12" s="93"/>
      <c r="H12" s="94"/>
      <c r="I12" s="94"/>
      <c r="J12" s="94"/>
      <c r="K12" s="94"/>
      <c r="L12" s="94"/>
      <c r="M12" s="94"/>
      <c r="N12" s="95"/>
      <c r="O12" s="95"/>
      <c r="P12" s="96"/>
      <c r="Q12" s="97"/>
      <c r="R12" s="97"/>
      <c r="S12" s="96"/>
      <c r="T12" s="96"/>
      <c r="U12" s="96"/>
      <c r="V12" s="96"/>
      <c r="W12" s="98"/>
      <c r="X12" s="86"/>
      <c r="Y12" s="86"/>
      <c r="Z12" s="86"/>
      <c r="AA12" s="86"/>
      <c r="AB12" s="86"/>
      <c r="AC12" s="86"/>
      <c r="AD12" s="86"/>
      <c r="AE12" s="86"/>
      <c r="AF12" s="86"/>
    </row>
    <row r="13" spans="2:32" ht="18.75" x14ac:dyDescent="0.3">
      <c r="B13" s="42"/>
      <c r="C13" s="43"/>
      <c r="D13" s="44"/>
      <c r="E13" s="44"/>
      <c r="F13" s="44"/>
      <c r="G13" s="44"/>
      <c r="H13" s="115"/>
      <c r="I13" s="115"/>
      <c r="J13" s="56"/>
      <c r="K13" s="56"/>
      <c r="L13" s="56"/>
      <c r="M13" s="39"/>
      <c r="N13" s="39"/>
      <c r="O13" s="39"/>
      <c r="P13" s="40"/>
      <c r="Q13" s="40"/>
      <c r="R13" s="40"/>
      <c r="S13" s="40"/>
      <c r="T13" s="40"/>
      <c r="U13" s="40"/>
      <c r="V13" s="40"/>
      <c r="W13" s="41"/>
    </row>
    <row r="14" spans="2:32" ht="18.75" x14ac:dyDescent="0.3">
      <c r="B14" s="42"/>
      <c r="C14" s="43" t="s">
        <v>26</v>
      </c>
      <c r="D14" s="44"/>
      <c r="E14" s="44"/>
      <c r="F14" s="44"/>
      <c r="G14" s="44"/>
      <c r="H14" s="57"/>
      <c r="I14" s="57"/>
      <c r="J14" s="57"/>
      <c r="K14" s="57"/>
      <c r="L14" s="57" t="s">
        <v>27</v>
      </c>
      <c r="M14" s="94"/>
      <c r="N14" s="39"/>
      <c r="O14" s="40"/>
      <c r="P14" s="39"/>
      <c r="Q14" s="40"/>
      <c r="R14" s="40"/>
      <c r="S14" s="40"/>
      <c r="T14" s="40"/>
      <c r="U14" s="40"/>
      <c r="V14" s="40"/>
      <c r="W14" s="41"/>
    </row>
    <row r="15" spans="2:32" ht="15.75" x14ac:dyDescent="0.25">
      <c r="B15" s="48"/>
      <c r="C15" s="49"/>
      <c r="D15" s="50"/>
      <c r="E15" s="50"/>
      <c r="F15" s="50"/>
      <c r="G15" s="50"/>
      <c r="H15" s="51"/>
      <c r="I15" s="51"/>
      <c r="J15" s="51"/>
      <c r="K15" s="51"/>
      <c r="L15" s="51"/>
      <c r="M15" s="51"/>
      <c r="N15" s="51"/>
      <c r="O15" s="39"/>
      <c r="P15" s="40"/>
      <c r="Q15" s="40"/>
      <c r="R15" s="40"/>
      <c r="S15" s="40"/>
      <c r="T15" s="40"/>
      <c r="U15" s="40"/>
      <c r="V15" s="40"/>
      <c r="W15" s="41"/>
    </row>
    <row r="16" spans="2:32" ht="15.75" x14ac:dyDescent="0.25">
      <c r="B16" s="48"/>
      <c r="C16" s="49"/>
      <c r="D16" s="50"/>
      <c r="E16" s="50"/>
      <c r="F16" s="50"/>
      <c r="G16" s="50"/>
      <c r="H16" s="51"/>
      <c r="I16" s="51"/>
      <c r="J16" s="51"/>
      <c r="K16" s="51"/>
      <c r="L16" s="51"/>
      <c r="M16" s="51"/>
      <c r="N16" s="51"/>
      <c r="O16" s="40"/>
      <c r="P16" s="40"/>
      <c r="Q16" s="40"/>
      <c r="R16" s="40"/>
      <c r="S16" s="40"/>
      <c r="T16" s="40"/>
      <c r="U16" s="40"/>
      <c r="V16" s="40"/>
      <c r="W16" s="41"/>
    </row>
    <row r="17" spans="2:23" ht="15.75" x14ac:dyDescent="0.25">
      <c r="B17" s="48"/>
      <c r="C17" s="48"/>
      <c r="D17" s="52"/>
      <c r="E17" s="52"/>
      <c r="F17" s="52"/>
      <c r="G17" s="52"/>
      <c r="H17" s="39"/>
      <c r="I17" s="39"/>
      <c r="J17" s="39"/>
      <c r="K17" s="39"/>
      <c r="L17" s="39"/>
      <c r="M17" s="39"/>
      <c r="N17" s="39"/>
      <c r="O17" s="39"/>
      <c r="P17" s="40"/>
      <c r="Q17" s="40"/>
      <c r="R17" s="40"/>
      <c r="S17" s="40"/>
      <c r="T17" s="40"/>
      <c r="U17" s="40"/>
      <c r="V17" s="40"/>
      <c r="W17" s="41"/>
    </row>
    <row r="18" spans="2:23" x14ac:dyDescent="0.25">
      <c r="O18" s="54"/>
    </row>
    <row r="19" spans="2:23" x14ac:dyDescent="0.25">
      <c r="O19" s="54"/>
    </row>
  </sheetData>
  <mergeCells count="20">
    <mergeCell ref="C5:Q5"/>
    <mergeCell ref="M6:M8"/>
    <mergeCell ref="N6:S6"/>
    <mergeCell ref="C6:C7"/>
    <mergeCell ref="H6:H7"/>
    <mergeCell ref="I6:L7"/>
    <mergeCell ref="B11:C11"/>
    <mergeCell ref="H13:I13"/>
    <mergeCell ref="AB6:AB8"/>
    <mergeCell ref="E7:G7"/>
    <mergeCell ref="N7:R7"/>
    <mergeCell ref="S7:S8"/>
    <mergeCell ref="U6:U8"/>
    <mergeCell ref="V6:V8"/>
    <mergeCell ref="W6:W8"/>
    <mergeCell ref="X6:X8"/>
    <mergeCell ref="Z6:Z8"/>
    <mergeCell ref="AA6:AA8"/>
    <mergeCell ref="T6:T8"/>
    <mergeCell ref="B6:B7"/>
  </mergeCells>
  <pageMargins left="0.11811023622047245" right="0.11811023622047245" top="0.15748031496062992" bottom="0.15748031496062992" header="0" footer="0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16.10.2024</vt:lpstr>
      <vt:lpstr>РОО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2024-11-05T11:30:34Z</dcterms:modified>
</cp:coreProperties>
</file>